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regulatory.nfpower.nf.ca/FP/rr/2024NPRRBA/Project Documents/QAC/PUB/PUB-NP-015/"/>
    </mc:Choice>
  </mc:AlternateContent>
  <xr:revisionPtr revIDLastSave="0" documentId="13_ncr:1_{F4AF2379-90F7-4116-B8FF-5D7232A34D03}" xr6:coauthVersionLast="36" xr6:coauthVersionMax="36" xr10:uidLastSave="{00000000-0000-0000-0000-000000000000}"/>
  <bookViews>
    <workbookView xWindow="0" yWindow="0" windowWidth="23040" windowHeight="9690" activeTab="1" xr2:uid="{A3F259E1-BE91-4916-8384-669E8603AA83}"/>
  </bookViews>
  <sheets>
    <sheet name="CWC" sheetId="1" r:id="rId1"/>
    <sheet name="Material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2" l="1"/>
  <c r="E26" i="2"/>
  <c r="E30" i="2" l="1"/>
  <c r="C30" i="2"/>
  <c r="E28" i="2"/>
  <c r="C28" i="2"/>
  <c r="C26" i="2"/>
  <c r="C21" i="1" l="1"/>
  <c r="G13" i="1" l="1"/>
  <c r="E12" i="1"/>
  <c r="C12" i="1"/>
  <c r="G12" i="1" l="1"/>
  <c r="G23" i="2" l="1"/>
  <c r="G22" i="2"/>
  <c r="G21" i="2"/>
  <c r="G20" i="2"/>
  <c r="G19" i="2"/>
  <c r="G18" i="2"/>
  <c r="G17" i="2"/>
  <c r="G16" i="2"/>
  <c r="G15" i="2"/>
  <c r="G14" i="2"/>
  <c r="G13" i="2"/>
  <c r="G12" i="2"/>
  <c r="G11" i="2"/>
  <c r="E24" i="2"/>
  <c r="C24" i="2"/>
  <c r="G20" i="1"/>
  <c r="G23" i="1"/>
  <c r="G16" i="1"/>
  <c r="G15" i="1"/>
  <c r="G14" i="1"/>
  <c r="E18" i="1"/>
  <c r="E21" i="1" s="1"/>
  <c r="E25" i="1" s="1"/>
  <c r="C18" i="1"/>
  <c r="C25" i="1" s="1"/>
  <c r="G24" i="2" l="1"/>
  <c r="G21" i="1"/>
  <c r="G25" i="1" s="1"/>
  <c r="G28" i="2" l="1"/>
  <c r="G30" i="2" s="1"/>
  <c r="G18" i="1"/>
</calcChain>
</file>

<file path=xl/sharedStrings.xml><?xml version="1.0" encoding="utf-8"?>
<sst xmlns="http://schemas.openxmlformats.org/spreadsheetml/2006/main" count="93" uniqueCount="64">
  <si>
    <t>Newfoundland Power Inc.</t>
  </si>
  <si>
    <t>Municipal Taxes Paid</t>
  </si>
  <si>
    <t>HST Adjustment</t>
  </si>
  <si>
    <t>Cash Working Capital Allowance</t>
  </si>
  <si>
    <t>Materials and Supplies Allowance</t>
  </si>
  <si>
    <t>For The Years Ended December 31</t>
  </si>
  <si>
    <t>($000s)</t>
  </si>
  <si>
    <t>1</t>
  </si>
  <si>
    <t>Opening  - January 1</t>
  </si>
  <si>
    <t>2</t>
  </si>
  <si>
    <t>January</t>
  </si>
  <si>
    <t>3</t>
  </si>
  <si>
    <t>February</t>
  </si>
  <si>
    <t>4</t>
  </si>
  <si>
    <t>March</t>
  </si>
  <si>
    <t>5</t>
  </si>
  <si>
    <t>April</t>
  </si>
  <si>
    <t>6</t>
  </si>
  <si>
    <t>May</t>
  </si>
  <si>
    <t>7</t>
  </si>
  <si>
    <t>June</t>
  </si>
  <si>
    <t>8</t>
  </si>
  <si>
    <t>July</t>
  </si>
  <si>
    <t>9</t>
  </si>
  <si>
    <t>August</t>
  </si>
  <si>
    <t>10</t>
  </si>
  <si>
    <t>September</t>
  </si>
  <si>
    <t>11</t>
  </si>
  <si>
    <t>October</t>
  </si>
  <si>
    <t>12</t>
  </si>
  <si>
    <t>November</t>
  </si>
  <si>
    <t>13</t>
  </si>
  <si>
    <t>December</t>
  </si>
  <si>
    <t>14</t>
  </si>
  <si>
    <t>Total</t>
  </si>
  <si>
    <t>15</t>
  </si>
  <si>
    <t>16</t>
  </si>
  <si>
    <t>Average</t>
  </si>
  <si>
    <t>17</t>
  </si>
  <si>
    <t>18</t>
  </si>
  <si>
    <t>Less: Expansion</t>
  </si>
  <si>
    <t>19</t>
  </si>
  <si>
    <t>20</t>
  </si>
  <si>
    <t xml:space="preserve">Materials and Supplies Allowance </t>
  </si>
  <si>
    <r>
      <t>Gross Operating Costs</t>
    </r>
    <r>
      <rPr>
        <vertAlign val="superscript"/>
        <sz val="11"/>
        <rFont val="Times New Roman"/>
        <family val="1"/>
      </rPr>
      <t>2</t>
    </r>
  </si>
  <si>
    <t>Non-Regulated Expenses (net of income taxes)</t>
  </si>
  <si>
    <t>2023</t>
  </si>
  <si>
    <t>2024</t>
  </si>
  <si>
    <r>
      <t>Test Year</t>
    </r>
    <r>
      <rPr>
        <b/>
        <vertAlign val="superscript"/>
        <sz val="11"/>
        <rFont val="Times New Roman"/>
        <family val="1"/>
      </rPr>
      <t>1</t>
    </r>
  </si>
  <si>
    <r>
      <t>Forecast</t>
    </r>
    <r>
      <rPr>
        <b/>
        <vertAlign val="superscript"/>
        <sz val="11"/>
        <rFont val="Times New Roman"/>
        <family val="1"/>
      </rPr>
      <t>1</t>
    </r>
  </si>
  <si>
    <t>Difference</t>
  </si>
  <si>
    <t>The 2024 Forecast and 2023 Test Year materials and supplies allowance calculation reflects a 13-month average, as approved in Order No. P.U. 32 (2007).</t>
  </si>
  <si>
    <t xml:space="preserve">The expansion factor for 2023 and 2024 is 19.08% and was used to calculate the 2023 Test Year average rate base approved in Order No. P.U. 3 (2022). </t>
  </si>
  <si>
    <t>PUB-NP-015, Attachment A</t>
  </si>
  <si>
    <t>Newfoundland Power - 2024 Rate of Return on Rate Base Application</t>
  </si>
  <si>
    <t>Page 1 of 2</t>
  </si>
  <si>
    <t>Page 2 of 2</t>
  </si>
  <si>
    <t xml:space="preserve">   Purchased Power</t>
  </si>
  <si>
    <t xml:space="preserve">   Operating Expenses</t>
  </si>
  <si>
    <t xml:space="preserve">Gross operating costs used in the calculation of the cash working capital allowance are net of non-cash amortizations.
</t>
  </si>
  <si>
    <t>Cash Working Capital Factor</t>
  </si>
  <si>
    <t xml:space="preserve">The 2024 Forecast and 2023 Test Year cash working capital allowance is calculated based on the methodology used in the calculation of the 2023 Test Year average rate base approved in Order No. P.U. 3 (2022).  </t>
  </si>
  <si>
    <t>Cash Operating Expenses in CWC Allowance</t>
  </si>
  <si>
    <t>Current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</si>
</sst>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18"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name val="Times New Roman"/>
      <family val="1"/>
    </font>
    <font>
      <b/>
      <sz val="11"/>
      <color rgb="FFFF0000"/>
      <name val="Times New Roman"/>
      <family val="1"/>
    </font>
    <font>
      <vertAlign val="superscript"/>
      <sz val="11"/>
      <color theme="1"/>
      <name val="Times New Roman"/>
      <family val="1"/>
    </font>
    <font>
      <vertAlign val="superscript"/>
      <sz val="9"/>
      <color theme="1"/>
      <name val="Times New Roman"/>
      <family val="1"/>
    </font>
    <font>
      <sz val="9"/>
      <color indexed="8"/>
      <name val="Times New Roman"/>
      <family val="1"/>
    </font>
    <font>
      <b/>
      <sz val="11"/>
      <name val="Times New Roman"/>
      <family val="1"/>
    </font>
    <font>
      <sz val="11"/>
      <color rgb="FFFF0000"/>
      <name val="Times New Roman"/>
      <family val="1"/>
    </font>
    <font>
      <b/>
      <vertAlign val="superscript"/>
      <sz val="11"/>
      <name val="Times New Roman"/>
      <family val="1"/>
    </font>
    <font>
      <vertAlign val="superscript"/>
      <sz val="11"/>
      <name val="Times New Roman"/>
      <family val="1"/>
    </font>
    <font>
      <vertAlign val="superscript"/>
      <sz val="9"/>
      <name val="Times New Roman"/>
      <family val="1"/>
    </font>
    <font>
      <sz val="9"/>
      <name val="Times New Roman"/>
      <family val="1"/>
    </font>
    <font>
      <i/>
      <sz val="12"/>
      <name val="Times New Roman"/>
      <family val="1"/>
    </font>
    <font>
      <b/>
      <sz val="12"/>
      <name val="Times New Roman"/>
      <family val="1"/>
    </font>
    <font>
      <sz val="12"/>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2" fillId="0" borderId="0" xfId="0" applyFont="1" applyFill="1" applyAlignment="1">
      <alignment horizontal="left"/>
    </xf>
    <xf numFmtId="0" fontId="2" fillId="0" borderId="0" xfId="0" applyFont="1"/>
    <xf numFmtId="0" fontId="2" fillId="0" borderId="0" xfId="0" applyFont="1" applyFill="1"/>
    <xf numFmtId="0" fontId="3" fillId="0" borderId="0" xfId="0" quotePrefix="1" applyFont="1" applyFill="1" applyBorder="1" applyAlignment="1">
      <alignment horizontal="center"/>
    </xf>
    <xf numFmtId="0" fontId="2" fillId="0" borderId="0" xfId="0" quotePrefix="1" applyFont="1" applyFill="1" applyAlignment="1">
      <alignment horizontal="left"/>
    </xf>
    <xf numFmtId="164" fontId="4" fillId="0" borderId="0" xfId="1" applyNumberFormat="1" applyFont="1" applyFill="1"/>
    <xf numFmtId="164" fontId="2" fillId="0" borderId="0" xfId="1" applyNumberFormat="1" applyFont="1"/>
    <xf numFmtId="164" fontId="2" fillId="0" borderId="0" xfId="0" applyNumberFormat="1" applyFont="1"/>
    <xf numFmtId="164" fontId="4" fillId="0" borderId="1" xfId="1" applyNumberFormat="1" applyFont="1" applyFill="1" applyBorder="1"/>
    <xf numFmtId="164" fontId="4" fillId="0" borderId="0" xfId="0" applyNumberFormat="1" applyFont="1" applyFill="1"/>
    <xf numFmtId="0" fontId="4" fillId="0" borderId="0" xfId="0" applyFont="1" applyFill="1"/>
    <xf numFmtId="164" fontId="2" fillId="0" borderId="0" xfId="1" applyNumberFormat="1" applyFont="1" applyFill="1"/>
    <xf numFmtId="0" fontId="5" fillId="0" borderId="0" xfId="0" applyFont="1"/>
    <xf numFmtId="0" fontId="6" fillId="0" borderId="0" xfId="0" quotePrefix="1" applyFont="1" applyFill="1" applyAlignment="1">
      <alignment horizontal="left"/>
    </xf>
    <xf numFmtId="164" fontId="4" fillId="0" borderId="2" xfId="1" applyNumberFormat="1" applyFont="1" applyFill="1" applyBorder="1"/>
    <xf numFmtId="164" fontId="4" fillId="0" borderId="0" xfId="1" applyNumberFormat="1" applyFont="1" applyFill="1" applyBorder="1"/>
    <xf numFmtId="0" fontId="7" fillId="0" borderId="0" xfId="0" quotePrefix="1" applyFont="1" applyFill="1" applyAlignment="1">
      <alignment horizontal="right" vertical="top"/>
    </xf>
    <xf numFmtId="0" fontId="2" fillId="0" borderId="0" xfId="0" applyFont="1" applyAlignment="1">
      <alignment horizontal="left"/>
    </xf>
    <xf numFmtId="0" fontId="10" fillId="0" borderId="0" xfId="0" applyFont="1"/>
    <xf numFmtId="0" fontId="4" fillId="0" borderId="0" xfId="0" applyFont="1" applyFill="1" applyAlignment="1">
      <alignment horizontal="left"/>
    </xf>
    <xf numFmtId="0" fontId="10" fillId="0" borderId="0" xfId="0" applyFont="1" applyFill="1"/>
    <xf numFmtId="0" fontId="9" fillId="0" borderId="1" xfId="0" quotePrefix="1" applyFont="1" applyFill="1" applyBorder="1" applyAlignment="1">
      <alignment horizontal="center"/>
    </xf>
    <xf numFmtId="164" fontId="9" fillId="0" borderId="0" xfId="0" quotePrefix="1" applyNumberFormat="1" applyFont="1" applyFill="1" applyBorder="1" applyAlignment="1">
      <alignment horizontal="center"/>
    </xf>
    <xf numFmtId="0" fontId="4" fillId="0" borderId="0" xfId="0" quotePrefix="1" applyFont="1" applyFill="1" applyAlignment="1">
      <alignment horizontal="left"/>
    </xf>
    <xf numFmtId="0" fontId="12" fillId="0" borderId="0" xfId="0" applyFont="1" applyFill="1" applyAlignment="1">
      <alignment horizontal="left"/>
    </xf>
    <xf numFmtId="165" fontId="4" fillId="0" borderId="1" xfId="2" applyNumberFormat="1" applyFont="1" applyFill="1" applyBorder="1"/>
    <xf numFmtId="164" fontId="10" fillId="0" borderId="0" xfId="1" applyNumberFormat="1" applyFont="1"/>
    <xf numFmtId="10" fontId="10" fillId="0" borderId="0" xfId="2" applyNumberFormat="1" applyFont="1"/>
    <xf numFmtId="43" fontId="10" fillId="0" borderId="0" xfId="0" applyNumberFormat="1" applyFont="1"/>
    <xf numFmtId="0" fontId="13" fillId="0" borderId="0" xfId="0" quotePrefix="1" applyFont="1" applyFill="1" applyAlignment="1">
      <alignment horizontal="right" vertical="top"/>
    </xf>
    <xf numFmtId="0" fontId="9"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xf numFmtId="0" fontId="10" fillId="0" borderId="0" xfId="0" applyFont="1" applyFill="1" applyAlignment="1">
      <alignment horizontal="left"/>
    </xf>
    <xf numFmtId="0" fontId="10"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center"/>
    </xf>
    <xf numFmtId="0" fontId="9" fillId="0" borderId="0" xfId="0" quotePrefix="1" applyFont="1" applyFill="1" applyAlignment="1">
      <alignment horizontal="center"/>
    </xf>
    <xf numFmtId="164" fontId="10" fillId="0" borderId="0" xfId="0" applyNumberFormat="1" applyFont="1"/>
    <xf numFmtId="0" fontId="15" fillId="0" borderId="1" xfId="0" applyFont="1" applyBorder="1"/>
    <xf numFmtId="0" fontId="16" fillId="0" borderId="1" xfId="0" applyFont="1" applyBorder="1" applyAlignment="1">
      <alignment horizontal="right"/>
    </xf>
    <xf numFmtId="0" fontId="15" fillId="0" borderId="3" xfId="0" applyFont="1" applyBorder="1"/>
    <xf numFmtId="0" fontId="17" fillId="0" borderId="3" xfId="0" applyFont="1" applyBorder="1"/>
    <xf numFmtId="0" fontId="17" fillId="0" borderId="3" xfId="0" applyFont="1" applyBorder="1" applyAlignment="1">
      <alignment horizontal="right"/>
    </xf>
    <xf numFmtId="0" fontId="14" fillId="0" borderId="0" xfId="0" quotePrefix="1" applyFont="1" applyFill="1" applyAlignment="1">
      <alignment vertical="top" wrapText="1"/>
    </xf>
    <xf numFmtId="0" fontId="9" fillId="0" borderId="0" xfId="0" applyFont="1" applyFill="1" applyAlignment="1">
      <alignment horizontal="center"/>
    </xf>
    <xf numFmtId="0" fontId="9" fillId="0" borderId="0" xfId="0" applyFont="1" applyAlignment="1">
      <alignment horizontal="center"/>
    </xf>
    <xf numFmtId="0" fontId="14" fillId="0" borderId="0" xfId="0" quotePrefix="1" applyFont="1" applyFill="1" applyAlignment="1">
      <alignment vertical="top" wrapText="1"/>
    </xf>
    <xf numFmtId="0" fontId="8" fillId="0" borderId="0" xfId="0" quotePrefix="1" applyFont="1" applyFill="1" applyAlignment="1">
      <alignment horizontal="left" vertical="top" wrapText="1"/>
    </xf>
    <xf numFmtId="0" fontId="3" fillId="0"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AAEDF-6046-473D-A627-861F270282C7}">
  <sheetPr>
    <pageSetUpPr fitToPage="1"/>
  </sheetPr>
  <dimension ref="A1:P50"/>
  <sheetViews>
    <sheetView workbookViewId="0">
      <selection activeCell="B15" sqref="B15"/>
    </sheetView>
  </sheetViews>
  <sheetFormatPr defaultColWidth="8.85546875" defaultRowHeight="15" x14ac:dyDescent="0.25"/>
  <cols>
    <col min="1" max="1" width="2.7109375" style="35" customWidth="1"/>
    <col min="2" max="2" width="44.7109375" style="19" customWidth="1"/>
    <col min="3" max="3" width="10.7109375" style="19" customWidth="1"/>
    <col min="4" max="4" width="2.7109375" style="19" customWidth="1"/>
    <col min="5" max="5" width="11.28515625" style="19" customWidth="1"/>
    <col min="6" max="6" width="2.7109375" style="19" customWidth="1"/>
    <col min="7" max="7" width="12" style="19" customWidth="1"/>
    <col min="8" max="8" width="4.85546875" style="19" customWidth="1"/>
    <col min="9" max="13" width="8.85546875" style="19"/>
    <col min="14" max="14" width="10.5703125" style="19" bestFit="1" customWidth="1"/>
    <col min="15" max="15" width="8.85546875" style="19"/>
    <col min="16" max="16" width="10.5703125" style="19" bestFit="1" customWidth="1"/>
    <col min="17" max="16384" width="8.85546875" style="19"/>
  </cols>
  <sheetData>
    <row r="1" spans="1:9" ht="15" customHeight="1" x14ac:dyDescent="0.25">
      <c r="A1" s="40"/>
      <c r="B1" s="40"/>
      <c r="C1" s="40"/>
      <c r="D1" s="40"/>
      <c r="E1" s="40"/>
      <c r="F1" s="40"/>
      <c r="G1" s="41"/>
      <c r="H1" s="41" t="s">
        <v>53</v>
      </c>
    </row>
    <row r="3" spans="1:9" x14ac:dyDescent="0.25">
      <c r="A3" s="46" t="s">
        <v>0</v>
      </c>
      <c r="B3" s="46"/>
      <c r="C3" s="46"/>
      <c r="D3" s="46"/>
      <c r="E3" s="46"/>
      <c r="F3" s="46"/>
      <c r="G3" s="46"/>
      <c r="H3" s="47"/>
    </row>
    <row r="4" spans="1:9" ht="15" customHeight="1" x14ac:dyDescent="0.25">
      <c r="A4" s="46" t="s">
        <v>3</v>
      </c>
      <c r="B4" s="46"/>
      <c r="C4" s="46"/>
      <c r="D4" s="46"/>
      <c r="E4" s="46"/>
      <c r="F4" s="46"/>
      <c r="G4" s="46"/>
      <c r="H4" s="47"/>
    </row>
    <row r="5" spans="1:9" x14ac:dyDescent="0.25">
      <c r="A5" s="46" t="s">
        <v>5</v>
      </c>
      <c r="B5" s="46"/>
      <c r="C5" s="46"/>
      <c r="D5" s="46"/>
      <c r="E5" s="46"/>
      <c r="F5" s="46"/>
      <c r="G5" s="46"/>
      <c r="H5" s="47"/>
    </row>
    <row r="6" spans="1:9" x14ac:dyDescent="0.25">
      <c r="A6" s="46" t="s">
        <v>6</v>
      </c>
      <c r="B6" s="46"/>
      <c r="C6" s="46"/>
      <c r="D6" s="46"/>
      <c r="E6" s="46"/>
      <c r="F6" s="46"/>
      <c r="G6" s="46"/>
      <c r="H6" s="47"/>
    </row>
    <row r="7" spans="1:9" x14ac:dyDescent="0.25">
      <c r="A7" s="36"/>
      <c r="B7" s="36"/>
      <c r="C7" s="36"/>
      <c r="D7" s="36"/>
      <c r="E7" s="36"/>
      <c r="F7" s="36"/>
      <c r="G7" s="36"/>
      <c r="H7" s="37"/>
    </row>
    <row r="8" spans="1:9" x14ac:dyDescent="0.25">
      <c r="A8" s="20"/>
      <c r="B8" s="11"/>
      <c r="C8" s="38" t="s">
        <v>47</v>
      </c>
      <c r="D8" s="11"/>
      <c r="E8" s="38" t="s">
        <v>46</v>
      </c>
      <c r="F8" s="11"/>
      <c r="G8" s="38"/>
    </row>
    <row r="9" spans="1:9" ht="15" customHeight="1" x14ac:dyDescent="0.25">
      <c r="A9" s="20"/>
      <c r="B9" s="11"/>
      <c r="C9" s="22" t="s">
        <v>49</v>
      </c>
      <c r="D9" s="11"/>
      <c r="E9" s="22" t="s">
        <v>48</v>
      </c>
      <c r="F9" s="11"/>
      <c r="G9" s="22" t="s">
        <v>50</v>
      </c>
    </row>
    <row r="10" spans="1:9" x14ac:dyDescent="0.25">
      <c r="A10" s="20"/>
      <c r="B10" s="11"/>
      <c r="C10" s="23"/>
      <c r="D10" s="11"/>
      <c r="E10" s="23"/>
      <c r="F10" s="11"/>
      <c r="G10" s="23"/>
    </row>
    <row r="11" spans="1:9" ht="15" customHeight="1" x14ac:dyDescent="0.25">
      <c r="A11" s="24" t="s">
        <v>7</v>
      </c>
      <c r="B11" s="11" t="s">
        <v>44</v>
      </c>
      <c r="C11" s="6"/>
      <c r="D11" s="25"/>
      <c r="E11" s="6"/>
      <c r="F11" s="25"/>
      <c r="G11" s="6"/>
    </row>
    <row r="12" spans="1:9" ht="15" customHeight="1" x14ac:dyDescent="0.25">
      <c r="A12" s="24" t="s">
        <v>9</v>
      </c>
      <c r="B12" s="11" t="s">
        <v>57</v>
      </c>
      <c r="C12" s="6">
        <f>610229-C13</f>
        <v>522821</v>
      </c>
      <c r="D12" s="25"/>
      <c r="E12" s="6">
        <f>540986-E13</f>
        <v>459924</v>
      </c>
      <c r="F12" s="25"/>
      <c r="G12" s="6">
        <f>C12-E12</f>
        <v>62897</v>
      </c>
    </row>
    <row r="13" spans="1:9" ht="15" customHeight="1" x14ac:dyDescent="0.25">
      <c r="A13" s="24" t="s">
        <v>11</v>
      </c>
      <c r="B13" s="11" t="s">
        <v>58</v>
      </c>
      <c r="C13" s="6">
        <v>87408</v>
      </c>
      <c r="D13" s="25"/>
      <c r="E13" s="6">
        <v>81062</v>
      </c>
      <c r="F13" s="25"/>
      <c r="G13" s="6">
        <f>C13-E13</f>
        <v>6346</v>
      </c>
    </row>
    <row r="14" spans="1:9" x14ac:dyDescent="0.25">
      <c r="A14" s="24" t="s">
        <v>13</v>
      </c>
      <c r="B14" s="11" t="s">
        <v>63</v>
      </c>
      <c r="C14" s="6">
        <v>13418</v>
      </c>
      <c r="D14" s="11"/>
      <c r="E14" s="6">
        <v>2782</v>
      </c>
      <c r="F14" s="11"/>
      <c r="G14" s="6">
        <f t="shared" ref="G14:G16" si="0">C14-E14</f>
        <v>10636</v>
      </c>
    </row>
    <row r="15" spans="1:9" x14ac:dyDescent="0.25">
      <c r="A15" s="24" t="s">
        <v>15</v>
      </c>
      <c r="B15" s="11" t="s">
        <v>1</v>
      </c>
      <c r="C15" s="16">
        <v>20001</v>
      </c>
      <c r="D15" s="11"/>
      <c r="E15" s="16">
        <v>16785</v>
      </c>
      <c r="F15" s="11"/>
      <c r="G15" s="16">
        <f t="shared" si="0"/>
        <v>3216</v>
      </c>
      <c r="I15" s="13"/>
    </row>
    <row r="16" spans="1:9" x14ac:dyDescent="0.25">
      <c r="A16" s="24" t="s">
        <v>17</v>
      </c>
      <c r="B16" s="11" t="s">
        <v>45</v>
      </c>
      <c r="C16" s="9">
        <v>-2455</v>
      </c>
      <c r="D16" s="11"/>
      <c r="E16" s="9">
        <v>-2512</v>
      </c>
      <c r="F16" s="11"/>
      <c r="G16" s="9">
        <f t="shared" si="0"/>
        <v>57</v>
      </c>
    </row>
    <row r="17" spans="1:16" x14ac:dyDescent="0.25">
      <c r="A17" s="24" t="s">
        <v>19</v>
      </c>
      <c r="B17" s="11"/>
      <c r="C17" s="16"/>
      <c r="D17" s="11"/>
      <c r="E17" s="16"/>
      <c r="F17" s="11"/>
      <c r="G17" s="16"/>
    </row>
    <row r="18" spans="1:16" x14ac:dyDescent="0.25">
      <c r="A18" s="24" t="s">
        <v>21</v>
      </c>
      <c r="B18" s="11" t="s">
        <v>62</v>
      </c>
      <c r="C18" s="6">
        <f>SUM(C11:C16)</f>
        <v>641193</v>
      </c>
      <c r="D18" s="11"/>
      <c r="E18" s="6">
        <f>SUM(E11:E16)</f>
        <v>558041</v>
      </c>
      <c r="F18" s="11"/>
      <c r="G18" s="6">
        <f>SUM(G11:G16)</f>
        <v>83152</v>
      </c>
    </row>
    <row r="19" spans="1:16" x14ac:dyDescent="0.25">
      <c r="A19" s="24" t="s">
        <v>23</v>
      </c>
      <c r="B19" s="11"/>
      <c r="C19" s="11"/>
      <c r="D19" s="11"/>
      <c r="E19" s="11"/>
      <c r="F19" s="11"/>
      <c r="G19" s="11"/>
    </row>
    <row r="20" spans="1:16" ht="15" customHeight="1" x14ac:dyDescent="0.25">
      <c r="A20" s="24" t="s">
        <v>25</v>
      </c>
      <c r="B20" s="11" t="s">
        <v>60</v>
      </c>
      <c r="C20" s="26">
        <v>1.199283414403563E-2</v>
      </c>
      <c r="D20" s="11"/>
      <c r="E20" s="26">
        <v>1.199283414403563E-2</v>
      </c>
      <c r="F20" s="11"/>
      <c r="G20" s="26">
        <f>C20-E20</f>
        <v>0</v>
      </c>
      <c r="N20" s="27"/>
      <c r="O20" s="28"/>
      <c r="P20" s="29"/>
    </row>
    <row r="21" spans="1:16" x14ac:dyDescent="0.25">
      <c r="A21" s="24" t="s">
        <v>27</v>
      </c>
      <c r="B21" s="11"/>
      <c r="C21" s="6">
        <f>C18*C20</f>
        <v>7689.7213033166372</v>
      </c>
      <c r="D21" s="11"/>
      <c r="E21" s="6">
        <f>E18*E20</f>
        <v>6692.4931585717868</v>
      </c>
      <c r="F21" s="11"/>
      <c r="G21" s="6">
        <f>C21-E21</f>
        <v>997.2281447448504</v>
      </c>
    </row>
    <row r="22" spans="1:16" x14ac:dyDescent="0.25">
      <c r="A22" s="24" t="s">
        <v>29</v>
      </c>
      <c r="B22" s="11"/>
      <c r="C22" s="11"/>
      <c r="D22" s="11"/>
      <c r="E22" s="11"/>
      <c r="F22" s="11"/>
      <c r="G22" s="33"/>
    </row>
    <row r="23" spans="1:16" x14ac:dyDescent="0.25">
      <c r="A23" s="24" t="s">
        <v>31</v>
      </c>
      <c r="B23" s="11" t="s">
        <v>2</v>
      </c>
      <c r="C23" s="9">
        <v>15</v>
      </c>
      <c r="D23" s="11"/>
      <c r="E23" s="9">
        <v>20</v>
      </c>
      <c r="F23" s="11"/>
      <c r="G23" s="9">
        <f t="shared" ref="G23" si="1">C23-E23</f>
        <v>-5</v>
      </c>
    </row>
    <row r="24" spans="1:16" x14ac:dyDescent="0.25">
      <c r="A24" s="24" t="s">
        <v>33</v>
      </c>
      <c r="B24" s="11"/>
      <c r="C24" s="11"/>
      <c r="D24" s="11"/>
      <c r="E24" s="11"/>
      <c r="F24" s="11"/>
      <c r="G24" s="11"/>
      <c r="J24" s="39"/>
    </row>
    <row r="25" spans="1:16" ht="15" customHeight="1" thickBot="1" x14ac:dyDescent="0.3">
      <c r="A25" s="24" t="s">
        <v>35</v>
      </c>
      <c r="B25" s="11" t="s">
        <v>3</v>
      </c>
      <c r="C25" s="15">
        <f>C21+C23</f>
        <v>7704.7213033166372</v>
      </c>
      <c r="D25" s="11"/>
      <c r="E25" s="15">
        <f>E21+E23</f>
        <v>6712.4931585717868</v>
      </c>
      <c r="F25" s="11"/>
      <c r="G25" s="15">
        <f>SUM(G21:G23)</f>
        <v>992.2281447448504</v>
      </c>
    </row>
    <row r="26" spans="1:16" x14ac:dyDescent="0.25">
      <c r="A26" s="24"/>
      <c r="B26" s="11"/>
      <c r="C26" s="33"/>
      <c r="D26" s="33"/>
      <c r="E26" s="16"/>
      <c r="F26" s="11"/>
      <c r="G26" s="16"/>
    </row>
    <row r="27" spans="1:16" x14ac:dyDescent="0.25">
      <c r="A27" s="24"/>
      <c r="B27" s="11"/>
      <c r="C27" s="11"/>
      <c r="D27" s="11"/>
      <c r="E27" s="16"/>
      <c r="F27" s="11"/>
      <c r="G27" s="16"/>
    </row>
    <row r="28" spans="1:16" ht="15.75" customHeight="1" x14ac:dyDescent="0.25">
      <c r="A28" s="24"/>
      <c r="B28" s="11"/>
      <c r="C28" s="11"/>
      <c r="D28" s="11"/>
      <c r="E28" s="11"/>
      <c r="F28" s="11"/>
      <c r="G28" s="11"/>
    </row>
    <row r="29" spans="1:16" ht="26.25" customHeight="1" x14ac:dyDescent="0.25">
      <c r="A29" s="30">
        <v>1</v>
      </c>
      <c r="B29" s="48" t="s">
        <v>61</v>
      </c>
      <c r="C29" s="48"/>
      <c r="D29" s="48"/>
      <c r="E29" s="48"/>
      <c r="F29" s="48"/>
      <c r="G29" s="48"/>
      <c r="H29" s="45"/>
      <c r="I29" s="13"/>
    </row>
    <row r="30" spans="1:16" ht="15" customHeight="1" x14ac:dyDescent="0.25">
      <c r="A30" s="30">
        <v>2</v>
      </c>
      <c r="B30" s="48" t="s">
        <v>59</v>
      </c>
      <c r="C30" s="48"/>
      <c r="D30" s="48"/>
      <c r="E30" s="48"/>
      <c r="F30" s="48"/>
      <c r="G30" s="48"/>
      <c r="H30" s="45"/>
    </row>
    <row r="31" spans="1:16" ht="15" customHeight="1" x14ac:dyDescent="0.25">
      <c r="A31" s="24"/>
      <c r="B31" s="11"/>
      <c r="C31" s="11"/>
      <c r="D31" s="11"/>
      <c r="E31" s="31"/>
      <c r="F31" s="32"/>
      <c r="G31" s="32"/>
    </row>
    <row r="32" spans="1:16" ht="15" customHeight="1" x14ac:dyDescent="0.25">
      <c r="A32" s="24"/>
      <c r="B32" s="11"/>
      <c r="C32" s="11"/>
      <c r="D32" s="11"/>
      <c r="E32" s="31"/>
      <c r="F32" s="32"/>
      <c r="G32" s="32"/>
    </row>
    <row r="33" spans="1:7" ht="15" customHeight="1" x14ac:dyDescent="0.25">
      <c r="A33" s="20"/>
      <c r="B33" s="11"/>
      <c r="C33" s="11"/>
      <c r="D33" s="11"/>
      <c r="E33" s="33"/>
      <c r="F33" s="11"/>
      <c r="G33" s="11"/>
    </row>
    <row r="34" spans="1:7" ht="15" customHeight="1" x14ac:dyDescent="0.25">
      <c r="A34" s="20"/>
      <c r="B34" s="11"/>
      <c r="C34" s="11"/>
      <c r="D34" s="11"/>
      <c r="E34" s="33"/>
      <c r="F34" s="11"/>
      <c r="G34" s="11"/>
    </row>
    <row r="35" spans="1:7" ht="15" customHeight="1" x14ac:dyDescent="0.25">
      <c r="A35" s="20"/>
      <c r="B35" s="11"/>
      <c r="C35" s="11"/>
      <c r="D35" s="11"/>
      <c r="E35" s="33"/>
      <c r="F35" s="11"/>
      <c r="G35" s="11"/>
    </row>
    <row r="36" spans="1:7" x14ac:dyDescent="0.25">
      <c r="A36" s="20"/>
      <c r="B36" s="11"/>
      <c r="C36" s="11"/>
      <c r="D36" s="11"/>
      <c r="E36" s="33"/>
      <c r="F36" s="11"/>
      <c r="G36" s="11"/>
    </row>
    <row r="37" spans="1:7" x14ac:dyDescent="0.25">
      <c r="A37" s="34"/>
      <c r="B37" s="21"/>
      <c r="C37" s="21"/>
      <c r="D37" s="21"/>
      <c r="E37" s="21"/>
      <c r="F37" s="21"/>
      <c r="G37" s="21"/>
    </row>
    <row r="38" spans="1:7" x14ac:dyDescent="0.25">
      <c r="A38" s="34"/>
      <c r="B38" s="21"/>
      <c r="C38" s="21"/>
      <c r="D38" s="21"/>
      <c r="E38" s="21"/>
      <c r="F38" s="21"/>
      <c r="G38" s="21"/>
    </row>
    <row r="39" spans="1:7" x14ac:dyDescent="0.25">
      <c r="A39" s="19"/>
    </row>
    <row r="40" spans="1:7" x14ac:dyDescent="0.25">
      <c r="A40" s="19"/>
    </row>
    <row r="41" spans="1:7" x14ac:dyDescent="0.25">
      <c r="A41" s="34"/>
      <c r="B41" s="21"/>
      <c r="C41" s="21"/>
      <c r="D41" s="21"/>
      <c r="E41" s="21"/>
      <c r="F41" s="21"/>
      <c r="G41" s="21"/>
    </row>
    <row r="42" spans="1:7" x14ac:dyDescent="0.25">
      <c r="A42" s="34"/>
      <c r="B42" s="21"/>
      <c r="C42" s="21"/>
      <c r="D42" s="21"/>
      <c r="E42" s="21"/>
      <c r="F42" s="21"/>
      <c r="G42" s="21"/>
    </row>
    <row r="43" spans="1:7" x14ac:dyDescent="0.25">
      <c r="A43" s="34"/>
      <c r="B43" s="21"/>
      <c r="C43" s="21"/>
      <c r="D43" s="21"/>
      <c r="E43" s="21"/>
      <c r="F43" s="21"/>
      <c r="G43" s="21"/>
    </row>
    <row r="44" spans="1:7" ht="15.75" x14ac:dyDescent="0.25">
      <c r="A44" s="42" t="s">
        <v>54</v>
      </c>
      <c r="B44" s="43"/>
      <c r="C44" s="43"/>
      <c r="D44" s="42"/>
      <c r="E44" s="43"/>
      <c r="F44" s="43"/>
      <c r="G44" s="44" t="s">
        <v>55</v>
      </c>
    </row>
    <row r="45" spans="1:7" x14ac:dyDescent="0.25">
      <c r="A45" s="34"/>
      <c r="B45" s="21"/>
      <c r="C45" s="21"/>
      <c r="D45" s="21"/>
      <c r="E45" s="21"/>
      <c r="F45" s="21"/>
      <c r="G45" s="21"/>
    </row>
    <row r="46" spans="1:7" x14ac:dyDescent="0.25">
      <c r="A46" s="34"/>
      <c r="B46" s="21"/>
      <c r="C46" s="21"/>
      <c r="D46" s="21"/>
      <c r="E46" s="21"/>
      <c r="F46" s="21"/>
      <c r="G46" s="21"/>
    </row>
    <row r="47" spans="1:7" x14ac:dyDescent="0.25">
      <c r="A47" s="34"/>
      <c r="B47" s="21"/>
      <c r="C47" s="21"/>
      <c r="D47" s="21"/>
      <c r="E47" s="21"/>
      <c r="F47" s="21"/>
      <c r="G47" s="21"/>
    </row>
    <row r="48" spans="1:7" x14ac:dyDescent="0.25">
      <c r="A48" s="34"/>
      <c r="B48" s="21"/>
      <c r="C48" s="21"/>
      <c r="D48" s="21"/>
      <c r="E48" s="21"/>
      <c r="F48" s="21"/>
      <c r="G48" s="21"/>
    </row>
    <row r="49" spans="1:7" x14ac:dyDescent="0.25">
      <c r="A49" s="34"/>
      <c r="B49" s="21"/>
      <c r="C49" s="21"/>
      <c r="D49" s="21"/>
      <c r="E49" s="21"/>
      <c r="F49" s="21"/>
      <c r="G49" s="21"/>
    </row>
    <row r="50" spans="1:7" x14ac:dyDescent="0.25">
      <c r="A50" s="34"/>
      <c r="B50" s="21"/>
      <c r="C50" s="21"/>
      <c r="D50" s="21"/>
      <c r="E50" s="21"/>
      <c r="F50" s="21"/>
      <c r="G50" s="21"/>
    </row>
  </sheetData>
  <mergeCells count="6">
    <mergeCell ref="A3:H3"/>
    <mergeCell ref="A4:H4"/>
    <mergeCell ref="A5:H5"/>
    <mergeCell ref="A6:H6"/>
    <mergeCell ref="B30:G30"/>
    <mergeCell ref="B29:G29"/>
  </mergeCells>
  <printOptions horizontalCentered="1"/>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8BEB8-1C9E-40A6-9443-0E82CAA62C28}">
  <sheetPr>
    <pageSetUpPr fitToPage="1"/>
  </sheetPr>
  <dimension ref="A1:U63"/>
  <sheetViews>
    <sheetView tabSelected="1" zoomScaleNormal="100" workbookViewId="0">
      <selection activeCell="L30" sqref="L30"/>
    </sheetView>
  </sheetViews>
  <sheetFormatPr defaultColWidth="8.7109375" defaultRowHeight="15" x14ac:dyDescent="0.25"/>
  <cols>
    <col min="1" max="1" width="2.7109375" style="18" customWidth="1"/>
    <col min="2" max="2" width="41.42578125" style="2" customWidth="1"/>
    <col min="3" max="3" width="10.85546875" style="2" customWidth="1"/>
    <col min="4" max="4" width="2.7109375" style="2" customWidth="1"/>
    <col min="5" max="5" width="10.85546875" style="2" customWidth="1"/>
    <col min="6" max="6" width="2.7109375" style="2" customWidth="1"/>
    <col min="7" max="7" width="11" style="2" customWidth="1"/>
    <col min="8" max="8" width="2.7109375" style="2" customWidth="1"/>
    <col min="9" max="9" width="9.5703125" style="2" bestFit="1" customWidth="1"/>
    <col min="10" max="16384" width="8.7109375" style="2"/>
  </cols>
  <sheetData>
    <row r="1" spans="1:21" ht="15" customHeight="1" x14ac:dyDescent="0.25">
      <c r="A1" s="40"/>
      <c r="B1" s="40"/>
      <c r="C1" s="40"/>
      <c r="D1" s="40"/>
      <c r="E1" s="40"/>
      <c r="F1" s="40"/>
      <c r="G1" s="41"/>
      <c r="H1" s="41" t="s">
        <v>53</v>
      </c>
    </row>
    <row r="3" spans="1:21" ht="15" customHeight="1" x14ac:dyDescent="0.25">
      <c r="A3" s="1"/>
      <c r="B3" s="50" t="s">
        <v>0</v>
      </c>
      <c r="C3" s="50"/>
      <c r="D3" s="50"/>
      <c r="E3" s="50"/>
      <c r="F3" s="50"/>
      <c r="G3" s="50"/>
    </row>
    <row r="4" spans="1:21" ht="15" customHeight="1" x14ac:dyDescent="0.25">
      <c r="A4" s="1"/>
      <c r="B4" s="50" t="s">
        <v>4</v>
      </c>
      <c r="C4" s="50"/>
      <c r="D4" s="50"/>
      <c r="E4" s="50"/>
      <c r="F4" s="50"/>
      <c r="G4" s="50"/>
    </row>
    <row r="5" spans="1:21" ht="15" customHeight="1" x14ac:dyDescent="0.25">
      <c r="A5" s="1"/>
      <c r="B5" s="50" t="s">
        <v>5</v>
      </c>
      <c r="C5" s="50"/>
      <c r="D5" s="50"/>
      <c r="E5" s="50"/>
      <c r="F5" s="50"/>
      <c r="G5" s="50"/>
    </row>
    <row r="6" spans="1:21" ht="15" customHeight="1" x14ac:dyDescent="0.25">
      <c r="A6" s="1"/>
      <c r="B6" s="50" t="s">
        <v>6</v>
      </c>
      <c r="C6" s="50"/>
      <c r="D6" s="50"/>
      <c r="E6" s="50"/>
      <c r="F6" s="50"/>
      <c r="G6" s="50"/>
    </row>
    <row r="7" spans="1:21" x14ac:dyDescent="0.25">
      <c r="A7" s="1"/>
      <c r="B7" s="3"/>
      <c r="C7" s="3"/>
      <c r="D7" s="3"/>
      <c r="E7" s="3"/>
      <c r="F7" s="3"/>
      <c r="G7" s="3"/>
    </row>
    <row r="8" spans="1:21" x14ac:dyDescent="0.25">
      <c r="A8" s="1"/>
      <c r="B8" s="3"/>
      <c r="C8" s="38" t="s">
        <v>47</v>
      </c>
      <c r="D8" s="11"/>
      <c r="E8" s="38" t="s">
        <v>46</v>
      </c>
      <c r="F8" s="11"/>
      <c r="G8" s="38"/>
    </row>
    <row r="9" spans="1:21" ht="15" customHeight="1" x14ac:dyDescent="0.25">
      <c r="A9" s="1"/>
      <c r="B9" s="3"/>
      <c r="C9" s="22" t="s">
        <v>49</v>
      </c>
      <c r="D9" s="11"/>
      <c r="E9" s="22" t="s">
        <v>48</v>
      </c>
      <c r="F9" s="11"/>
      <c r="G9" s="22" t="s">
        <v>50</v>
      </c>
    </row>
    <row r="10" spans="1:21" x14ac:dyDescent="0.25">
      <c r="A10" s="1"/>
      <c r="B10" s="3"/>
      <c r="C10" s="4"/>
      <c r="D10" s="3"/>
      <c r="E10" s="4"/>
      <c r="F10" s="3"/>
      <c r="G10" s="4"/>
    </row>
    <row r="11" spans="1:21" x14ac:dyDescent="0.25">
      <c r="A11" s="5" t="s">
        <v>7</v>
      </c>
      <c r="B11" s="3" t="s">
        <v>8</v>
      </c>
      <c r="C11" s="6">
        <v>17379.623006950882</v>
      </c>
      <c r="D11" s="3"/>
      <c r="E11" s="6">
        <v>10953.776103936105</v>
      </c>
      <c r="F11" s="3"/>
      <c r="G11" s="6">
        <f>C11-E11</f>
        <v>6425.8469030147771</v>
      </c>
      <c r="I11" s="7"/>
      <c r="J11" s="7"/>
      <c r="K11" s="7"/>
      <c r="L11" s="7"/>
      <c r="M11" s="7"/>
      <c r="N11" s="7"/>
      <c r="O11" s="7"/>
      <c r="P11" s="7"/>
      <c r="Q11" s="7"/>
      <c r="R11" s="7"/>
      <c r="S11" s="7"/>
      <c r="T11" s="7"/>
      <c r="U11" s="7"/>
    </row>
    <row r="12" spans="1:21" x14ac:dyDescent="0.25">
      <c r="A12" s="5" t="s">
        <v>9</v>
      </c>
      <c r="B12" s="3" t="s">
        <v>10</v>
      </c>
      <c r="C12" s="6">
        <v>16449.679231677859</v>
      </c>
      <c r="D12" s="3"/>
      <c r="E12" s="6">
        <v>10756.698082503592</v>
      </c>
      <c r="F12" s="3"/>
      <c r="G12" s="6">
        <f t="shared" ref="G12:G23" si="0">C12-E12</f>
        <v>5692.9811491742676</v>
      </c>
      <c r="I12" s="7"/>
      <c r="J12" s="8"/>
    </row>
    <row r="13" spans="1:21" x14ac:dyDescent="0.25">
      <c r="A13" s="5" t="s">
        <v>11</v>
      </c>
      <c r="B13" s="3" t="s">
        <v>12</v>
      </c>
      <c r="C13" s="6">
        <v>16494.018811998783</v>
      </c>
      <c r="D13" s="3"/>
      <c r="E13" s="6">
        <v>10791.57178259457</v>
      </c>
      <c r="F13" s="3"/>
      <c r="G13" s="6">
        <f t="shared" si="0"/>
        <v>5702.447029404213</v>
      </c>
      <c r="I13" s="7"/>
      <c r="J13" s="8"/>
    </row>
    <row r="14" spans="1:21" x14ac:dyDescent="0.25">
      <c r="A14" s="5" t="s">
        <v>13</v>
      </c>
      <c r="B14" s="3" t="s">
        <v>14</v>
      </c>
      <c r="C14" s="6">
        <v>16642.867059744622</v>
      </c>
      <c r="D14" s="3"/>
      <c r="E14" s="6">
        <v>10885.040772039298</v>
      </c>
      <c r="F14" s="3"/>
      <c r="G14" s="6">
        <f t="shared" si="0"/>
        <v>5757.8262877053239</v>
      </c>
      <c r="I14" s="7"/>
      <c r="J14" s="8"/>
    </row>
    <row r="15" spans="1:21" x14ac:dyDescent="0.25">
      <c r="A15" s="5" t="s">
        <v>15</v>
      </c>
      <c r="B15" s="3" t="s">
        <v>16</v>
      </c>
      <c r="C15" s="6">
        <v>16748.32637228107</v>
      </c>
      <c r="D15" s="3"/>
      <c r="E15" s="6">
        <v>10939.813131165984</v>
      </c>
      <c r="F15" s="3"/>
      <c r="G15" s="6">
        <f t="shared" si="0"/>
        <v>5808.5132411150862</v>
      </c>
      <c r="I15" s="7"/>
      <c r="J15" s="8"/>
    </row>
    <row r="16" spans="1:21" x14ac:dyDescent="0.25">
      <c r="A16" s="5" t="s">
        <v>17</v>
      </c>
      <c r="B16" s="3" t="s">
        <v>18</v>
      </c>
      <c r="C16" s="6">
        <v>17048.274251198276</v>
      </c>
      <c r="D16" s="3"/>
      <c r="E16" s="6">
        <v>11113.988324695858</v>
      </c>
      <c r="F16" s="3"/>
      <c r="G16" s="6">
        <f t="shared" si="0"/>
        <v>5934.2859265024181</v>
      </c>
      <c r="I16" s="7"/>
      <c r="J16" s="8"/>
    </row>
    <row r="17" spans="1:10" x14ac:dyDescent="0.25">
      <c r="A17" s="5" t="s">
        <v>19</v>
      </c>
      <c r="B17" s="3" t="s">
        <v>20</v>
      </c>
      <c r="C17" s="6">
        <v>17107.291702973835</v>
      </c>
      <c r="D17" s="3"/>
      <c r="E17" s="6">
        <v>11086.832818676903</v>
      </c>
      <c r="F17" s="3"/>
      <c r="G17" s="6">
        <f t="shared" si="0"/>
        <v>6020.4588842969315</v>
      </c>
      <c r="I17" s="7"/>
      <c r="J17" s="8"/>
    </row>
    <row r="18" spans="1:10" x14ac:dyDescent="0.25">
      <c r="A18" s="5" t="s">
        <v>21</v>
      </c>
      <c r="B18" s="3" t="s">
        <v>22</v>
      </c>
      <c r="C18" s="6">
        <v>17030.872279619602</v>
      </c>
      <c r="D18" s="3"/>
      <c r="E18" s="6">
        <v>11136.099749274554</v>
      </c>
      <c r="F18" s="3"/>
      <c r="G18" s="6">
        <f t="shared" si="0"/>
        <v>5894.7725303450479</v>
      </c>
      <c r="I18" s="7"/>
      <c r="J18" s="8"/>
    </row>
    <row r="19" spans="1:10" x14ac:dyDescent="0.25">
      <c r="A19" s="5" t="s">
        <v>23</v>
      </c>
      <c r="B19" s="3" t="s">
        <v>24</v>
      </c>
      <c r="C19" s="6">
        <v>17053.7907344083</v>
      </c>
      <c r="D19" s="3"/>
      <c r="E19" s="6">
        <v>11054.024245744853</v>
      </c>
      <c r="F19" s="3"/>
      <c r="G19" s="6">
        <f t="shared" si="0"/>
        <v>5999.7664886634466</v>
      </c>
      <c r="I19" s="7"/>
      <c r="J19" s="8"/>
    </row>
    <row r="20" spans="1:10" x14ac:dyDescent="0.25">
      <c r="A20" s="5" t="s">
        <v>25</v>
      </c>
      <c r="B20" s="3" t="s">
        <v>26</v>
      </c>
      <c r="C20" s="6">
        <v>17792.459926403455</v>
      </c>
      <c r="D20" s="3"/>
      <c r="E20" s="6">
        <v>11056.804288399302</v>
      </c>
      <c r="F20" s="3"/>
      <c r="G20" s="6">
        <f t="shared" si="0"/>
        <v>6735.6556380041529</v>
      </c>
      <c r="I20" s="7"/>
      <c r="J20" s="8"/>
    </row>
    <row r="21" spans="1:10" x14ac:dyDescent="0.25">
      <c r="A21" s="5" t="s">
        <v>27</v>
      </c>
      <c r="B21" s="3" t="s">
        <v>28</v>
      </c>
      <c r="C21" s="6">
        <v>17905.458205517327</v>
      </c>
      <c r="D21" s="3"/>
      <c r="E21" s="6">
        <v>11059.76739975833</v>
      </c>
      <c r="F21" s="3"/>
      <c r="G21" s="6">
        <f t="shared" si="0"/>
        <v>6845.6908057589972</v>
      </c>
      <c r="I21" s="7"/>
      <c r="J21" s="8"/>
    </row>
    <row r="22" spans="1:10" x14ac:dyDescent="0.25">
      <c r="A22" s="5" t="s">
        <v>29</v>
      </c>
      <c r="B22" s="3" t="s">
        <v>30</v>
      </c>
      <c r="C22" s="6">
        <v>17967.828446805699</v>
      </c>
      <c r="D22" s="3"/>
      <c r="E22" s="6">
        <v>11087.186731014604</v>
      </c>
      <c r="F22" s="3"/>
      <c r="G22" s="6">
        <f t="shared" si="0"/>
        <v>6880.6417157910946</v>
      </c>
      <c r="I22" s="7"/>
      <c r="J22" s="8"/>
    </row>
    <row r="23" spans="1:10" x14ac:dyDescent="0.25">
      <c r="A23" s="5" t="s">
        <v>31</v>
      </c>
      <c r="B23" s="3" t="s">
        <v>32</v>
      </c>
      <c r="C23" s="9">
        <v>17765.30552911797</v>
      </c>
      <c r="D23" s="3"/>
      <c r="E23" s="9">
        <v>11136.311795802221</v>
      </c>
      <c r="F23" s="3"/>
      <c r="G23" s="9">
        <f t="shared" si="0"/>
        <v>6628.9937333157486</v>
      </c>
      <c r="I23" s="7"/>
      <c r="J23" s="8"/>
    </row>
    <row r="24" spans="1:10" x14ac:dyDescent="0.25">
      <c r="A24" s="5" t="s">
        <v>33</v>
      </c>
      <c r="B24" s="3" t="s">
        <v>34</v>
      </c>
      <c r="C24" s="10">
        <f>SUM(C11:C23)</f>
        <v>223385.79555869766</v>
      </c>
      <c r="D24" s="3"/>
      <c r="E24" s="10">
        <f>SUM(E11:E23)</f>
        <v>143057.91522560618</v>
      </c>
      <c r="F24" s="3"/>
      <c r="G24" s="10">
        <f>SUM(G11:G23)</f>
        <v>80327.880333091496</v>
      </c>
      <c r="J24" s="8"/>
    </row>
    <row r="25" spans="1:10" x14ac:dyDescent="0.25">
      <c r="A25" s="5" t="s">
        <v>35</v>
      </c>
      <c r="B25" s="3"/>
      <c r="C25" s="11"/>
      <c r="D25" s="3"/>
      <c r="E25" s="11"/>
      <c r="F25" s="3"/>
      <c r="G25" s="11"/>
    </row>
    <row r="26" spans="1:10" x14ac:dyDescent="0.25">
      <c r="A26" s="5" t="s">
        <v>36</v>
      </c>
      <c r="B26" s="3" t="s">
        <v>37</v>
      </c>
      <c r="C26" s="6">
        <f>ROUND(C24/13,0)</f>
        <v>17184</v>
      </c>
      <c r="D26" s="12"/>
      <c r="E26" s="6">
        <f>ROUNDUP(E24/13,0)</f>
        <v>11005</v>
      </c>
      <c r="F26" s="3"/>
      <c r="G26" s="6">
        <f>ROUND(G24/13,0)</f>
        <v>6179</v>
      </c>
      <c r="I26" s="8"/>
    </row>
    <row r="27" spans="1:10" x14ac:dyDescent="0.25">
      <c r="A27" s="5" t="s">
        <v>38</v>
      </c>
      <c r="B27" s="3"/>
      <c r="C27" s="11"/>
      <c r="D27" s="3"/>
      <c r="E27" s="11"/>
      <c r="F27" s="3"/>
      <c r="G27" s="11"/>
    </row>
    <row r="28" spans="1:10" ht="15" customHeight="1" x14ac:dyDescent="0.25">
      <c r="A28" s="5" t="s">
        <v>39</v>
      </c>
      <c r="B28" s="11" t="s">
        <v>40</v>
      </c>
      <c r="C28" s="9">
        <f>ROUND(C26*0.1908,0)</f>
        <v>3279</v>
      </c>
      <c r="D28" s="14" t="s">
        <v>9</v>
      </c>
      <c r="E28" s="9">
        <f>ROUND(E26*0.1908,0)</f>
        <v>2100</v>
      </c>
      <c r="F28" s="14" t="s">
        <v>9</v>
      </c>
      <c r="G28" s="9">
        <f>C28-E28</f>
        <v>1179</v>
      </c>
      <c r="I28" s="8"/>
    </row>
    <row r="29" spans="1:10" x14ac:dyDescent="0.25">
      <c r="A29" s="5" t="s">
        <v>41</v>
      </c>
      <c r="B29" s="3"/>
      <c r="C29" s="6"/>
      <c r="D29" s="12"/>
      <c r="E29" s="6"/>
      <c r="F29" s="3"/>
      <c r="G29" s="6"/>
    </row>
    <row r="30" spans="1:10" ht="15" customHeight="1" thickBot="1" x14ac:dyDescent="0.3">
      <c r="A30" s="5" t="s">
        <v>42</v>
      </c>
      <c r="B30" s="3" t="s">
        <v>43</v>
      </c>
      <c r="C30" s="15">
        <f>C26-C28</f>
        <v>13905</v>
      </c>
      <c r="D30" s="12"/>
      <c r="E30" s="15">
        <f>E26-E28</f>
        <v>8905</v>
      </c>
      <c r="F30" s="3"/>
      <c r="G30" s="15">
        <f>G26-G28</f>
        <v>5000</v>
      </c>
      <c r="I30" s="8"/>
    </row>
    <row r="31" spans="1:10" x14ac:dyDescent="0.25">
      <c r="A31" s="5"/>
      <c r="B31" s="3"/>
      <c r="C31" s="16"/>
      <c r="D31" s="12"/>
      <c r="E31" s="16"/>
      <c r="F31" s="3"/>
      <c r="G31" s="3"/>
    </row>
    <row r="32" spans="1:10" ht="15.75" customHeight="1" x14ac:dyDescent="0.25">
      <c r="A32" s="5"/>
      <c r="B32" s="3"/>
      <c r="C32" s="3"/>
      <c r="D32" s="12"/>
      <c r="E32" s="12"/>
      <c r="F32" s="12"/>
      <c r="G32" s="3"/>
    </row>
    <row r="33" spans="1:7" ht="24.75" customHeight="1" x14ac:dyDescent="0.25">
      <c r="A33" s="17" t="s">
        <v>7</v>
      </c>
      <c r="B33" s="49" t="s">
        <v>51</v>
      </c>
      <c r="C33" s="49"/>
      <c r="D33" s="49"/>
      <c r="E33" s="49"/>
      <c r="F33" s="49"/>
      <c r="G33" s="49"/>
    </row>
    <row r="34" spans="1:7" ht="25.5" customHeight="1" x14ac:dyDescent="0.25">
      <c r="A34" s="17">
        <v>2</v>
      </c>
      <c r="B34" s="49" t="s">
        <v>52</v>
      </c>
      <c r="C34" s="49"/>
      <c r="D34" s="49"/>
      <c r="E34" s="49"/>
      <c r="F34" s="49"/>
      <c r="G34" s="49"/>
    </row>
    <row r="35" spans="1:7" ht="15" customHeight="1" x14ac:dyDescent="0.25">
      <c r="A35" s="5"/>
      <c r="B35" s="3"/>
      <c r="C35" s="3"/>
      <c r="D35" s="3"/>
      <c r="E35" s="3"/>
      <c r="F35" s="3"/>
      <c r="G35" s="3"/>
    </row>
    <row r="36" spans="1:7" x14ac:dyDescent="0.25">
      <c r="A36" s="1"/>
      <c r="B36" s="3"/>
      <c r="C36" s="3"/>
      <c r="D36" s="3"/>
      <c r="E36" s="3"/>
      <c r="F36" s="3"/>
      <c r="G36" s="3"/>
    </row>
    <row r="37" spans="1:7" x14ac:dyDescent="0.25">
      <c r="A37" s="1"/>
      <c r="B37" s="3"/>
      <c r="C37" s="3"/>
      <c r="D37" s="3"/>
      <c r="E37" s="3"/>
      <c r="F37" s="3"/>
      <c r="G37" s="3"/>
    </row>
    <row r="38" spans="1:7" x14ac:dyDescent="0.25">
      <c r="A38" s="1"/>
      <c r="B38" s="3"/>
      <c r="C38" s="3"/>
      <c r="D38" s="3"/>
      <c r="E38" s="3"/>
      <c r="F38" s="3"/>
      <c r="G38" s="3"/>
    </row>
    <row r="39" spans="1:7" x14ac:dyDescent="0.25">
      <c r="A39" s="1"/>
      <c r="B39" s="3"/>
      <c r="C39" s="3"/>
      <c r="D39" s="3"/>
      <c r="E39" s="3"/>
      <c r="F39" s="3"/>
      <c r="G39" s="3"/>
    </row>
    <row r="40" spans="1:7" x14ac:dyDescent="0.25">
      <c r="A40" s="1"/>
      <c r="B40" s="3"/>
      <c r="C40" s="3"/>
      <c r="D40" s="3"/>
      <c r="E40" s="3"/>
      <c r="F40" s="3"/>
      <c r="G40" s="3"/>
    </row>
    <row r="41" spans="1:7" x14ac:dyDescent="0.25">
      <c r="A41" s="1"/>
      <c r="B41" s="3"/>
      <c r="C41" s="3"/>
      <c r="D41" s="3"/>
      <c r="E41" s="3"/>
      <c r="F41" s="3"/>
      <c r="G41" s="3"/>
    </row>
    <row r="42" spans="1:7" x14ac:dyDescent="0.25">
      <c r="A42" s="1"/>
      <c r="B42" s="3"/>
      <c r="C42" s="3"/>
      <c r="D42" s="3"/>
      <c r="E42" s="3"/>
      <c r="F42" s="3"/>
      <c r="G42" s="3"/>
    </row>
    <row r="43" spans="1:7" x14ac:dyDescent="0.25">
      <c r="A43" s="1"/>
      <c r="B43" s="3"/>
      <c r="C43" s="3"/>
      <c r="D43" s="3"/>
      <c r="E43" s="3"/>
      <c r="F43" s="3"/>
      <c r="G43" s="3"/>
    </row>
    <row r="44" spans="1:7" ht="15.75" x14ac:dyDescent="0.25">
      <c r="A44" s="42" t="s">
        <v>54</v>
      </c>
      <c r="B44" s="43"/>
      <c r="C44" s="43"/>
      <c r="D44" s="42"/>
      <c r="E44" s="43"/>
      <c r="F44" s="43"/>
      <c r="G44" s="44" t="s">
        <v>56</v>
      </c>
    </row>
    <row r="45" spans="1:7" x14ac:dyDescent="0.25">
      <c r="A45" s="1"/>
      <c r="B45" s="3"/>
      <c r="C45" s="3"/>
      <c r="D45" s="3"/>
      <c r="E45" s="3"/>
      <c r="F45" s="3"/>
      <c r="G45" s="3"/>
    </row>
    <row r="46" spans="1:7" x14ac:dyDescent="0.25">
      <c r="A46" s="1"/>
      <c r="B46" s="3"/>
      <c r="C46" s="3"/>
      <c r="D46" s="3"/>
      <c r="E46" s="3"/>
      <c r="F46" s="3"/>
      <c r="G46" s="3"/>
    </row>
    <row r="47" spans="1:7" x14ac:dyDescent="0.25">
      <c r="A47" s="1"/>
      <c r="B47" s="3"/>
      <c r="C47" s="3"/>
      <c r="D47" s="3"/>
      <c r="E47" s="3"/>
      <c r="F47" s="3"/>
      <c r="G47" s="3"/>
    </row>
    <row r="48" spans="1:7" x14ac:dyDescent="0.25">
      <c r="A48" s="1"/>
      <c r="B48" s="3"/>
      <c r="C48" s="3"/>
      <c r="D48" s="3"/>
      <c r="E48" s="3"/>
      <c r="F48" s="3"/>
      <c r="G48" s="3"/>
    </row>
    <row r="49" spans="1:7" x14ac:dyDescent="0.25">
      <c r="A49" s="1"/>
      <c r="B49" s="3"/>
      <c r="C49" s="3"/>
      <c r="D49" s="3"/>
      <c r="E49" s="3"/>
      <c r="F49" s="3"/>
      <c r="G49" s="3"/>
    </row>
    <row r="50" spans="1:7" x14ac:dyDescent="0.25">
      <c r="A50" s="1"/>
      <c r="B50" s="3"/>
      <c r="C50" s="3"/>
      <c r="D50" s="3"/>
      <c r="E50" s="3"/>
      <c r="F50" s="3"/>
      <c r="G50" s="3"/>
    </row>
    <row r="51" spans="1:7" x14ac:dyDescent="0.25">
      <c r="A51" s="1"/>
      <c r="B51" s="3"/>
      <c r="C51" s="3"/>
      <c r="D51" s="3"/>
      <c r="E51" s="3"/>
      <c r="F51" s="3"/>
      <c r="G51" s="3"/>
    </row>
    <row r="52" spans="1:7" x14ac:dyDescent="0.25">
      <c r="A52" s="1"/>
      <c r="B52" s="3"/>
      <c r="C52" s="3"/>
      <c r="D52" s="3"/>
      <c r="E52" s="3"/>
      <c r="F52" s="3"/>
      <c r="G52" s="3"/>
    </row>
    <row r="53" spans="1:7" x14ac:dyDescent="0.25">
      <c r="A53" s="1"/>
      <c r="B53" s="3"/>
      <c r="C53" s="3"/>
      <c r="D53" s="3"/>
      <c r="E53" s="3"/>
      <c r="F53" s="3"/>
      <c r="G53" s="3"/>
    </row>
    <row r="54" spans="1:7" x14ac:dyDescent="0.25">
      <c r="A54" s="1"/>
      <c r="B54" s="3"/>
      <c r="C54" s="3"/>
      <c r="D54" s="3"/>
      <c r="E54" s="3"/>
      <c r="F54" s="3"/>
      <c r="G54" s="3"/>
    </row>
    <row r="55" spans="1:7" x14ac:dyDescent="0.25">
      <c r="A55" s="1"/>
      <c r="B55" s="3"/>
      <c r="C55" s="3"/>
      <c r="D55" s="3"/>
      <c r="E55" s="3"/>
      <c r="F55" s="3"/>
      <c r="G55" s="3"/>
    </row>
    <row r="56" spans="1:7" x14ac:dyDescent="0.25">
      <c r="A56" s="1"/>
      <c r="B56" s="3"/>
      <c r="C56" s="3"/>
      <c r="D56" s="3"/>
      <c r="E56" s="3"/>
      <c r="F56" s="3"/>
      <c r="G56" s="3"/>
    </row>
    <row r="57" spans="1:7" x14ac:dyDescent="0.25">
      <c r="A57" s="1"/>
      <c r="B57" s="3"/>
      <c r="C57" s="3"/>
      <c r="D57" s="3"/>
      <c r="E57" s="3"/>
      <c r="F57" s="3"/>
      <c r="G57" s="3"/>
    </row>
    <row r="58" spans="1:7" x14ac:dyDescent="0.25">
      <c r="A58" s="1"/>
      <c r="B58" s="3"/>
      <c r="C58" s="3"/>
      <c r="D58" s="3"/>
      <c r="E58" s="3"/>
      <c r="F58" s="3"/>
      <c r="G58" s="3"/>
    </row>
    <row r="59" spans="1:7" x14ac:dyDescent="0.25">
      <c r="A59" s="1"/>
      <c r="B59" s="3"/>
      <c r="C59" s="3"/>
      <c r="D59" s="3"/>
      <c r="E59" s="3"/>
      <c r="F59" s="3"/>
      <c r="G59" s="3"/>
    </row>
    <row r="60" spans="1:7" x14ac:dyDescent="0.25">
      <c r="A60" s="1"/>
      <c r="B60" s="3"/>
      <c r="C60" s="3"/>
      <c r="D60" s="3"/>
      <c r="E60" s="3"/>
      <c r="F60" s="3"/>
      <c r="G60" s="3"/>
    </row>
    <row r="61" spans="1:7" x14ac:dyDescent="0.25">
      <c r="A61" s="1"/>
      <c r="B61" s="3"/>
      <c r="C61" s="3"/>
      <c r="D61" s="3"/>
      <c r="E61" s="3"/>
      <c r="F61" s="3"/>
      <c r="G61" s="3"/>
    </row>
    <row r="62" spans="1:7" x14ac:dyDescent="0.25">
      <c r="A62" s="1"/>
      <c r="B62" s="3"/>
      <c r="C62" s="3"/>
      <c r="D62" s="3"/>
      <c r="E62" s="3"/>
      <c r="F62" s="3"/>
      <c r="G62" s="3"/>
    </row>
    <row r="63" spans="1:7" x14ac:dyDescent="0.25">
      <c r="A63" s="1"/>
      <c r="B63" s="3"/>
      <c r="C63" s="3"/>
      <c r="D63" s="3"/>
      <c r="E63" s="3"/>
      <c r="F63" s="3"/>
      <c r="G63" s="3"/>
    </row>
  </sheetData>
  <mergeCells count="6">
    <mergeCell ref="B34:G34"/>
    <mergeCell ref="B3:G3"/>
    <mergeCell ref="B4:G4"/>
    <mergeCell ref="B5:G5"/>
    <mergeCell ref="B6:G6"/>
    <mergeCell ref="B33:G33"/>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6CAD45671424BA6694AABC7DC4B14" ma:contentTypeVersion="2" ma:contentTypeDescription="Create a new document." ma:contentTypeScope="" ma:versionID="45cf80d653add96235b5c6e4e0a34ad0">
  <xsd:schema xmlns:xsd="http://www.w3.org/2001/XMLSchema" xmlns:xs="http://www.w3.org/2001/XMLSchema" xmlns:p="http://schemas.microsoft.com/office/2006/metadata/properties" xmlns:ns2="6f9ea703-ab45-4477-9266-642d01ff9fd5" targetNamespace="http://schemas.microsoft.com/office/2006/metadata/properties" ma:root="true" ma:fieldsID="7f282df01d199b562c722ee24e277f6e" ns2:_="">
    <xsd:import namespace="6f9ea703-ab45-4477-9266-642d01ff9fd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ea703-ab45-4477-9266-642d01ff9f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5751C5-DB11-4DF2-97C4-4FDB1D88472C}">
  <ds:schemaRefs>
    <ds:schemaRef ds:uri="http://purl.org/dc/dcmitype/"/>
    <ds:schemaRef ds:uri="http://schemas.microsoft.com/office/2006/documentManagement/types"/>
    <ds:schemaRef ds:uri="http://purl.org/dc/elements/1.1/"/>
    <ds:schemaRef ds:uri="http://schemas.microsoft.com/office/2006/metadata/properties"/>
    <ds:schemaRef ds:uri="6f9ea703-ab45-4477-9266-642d01ff9fd5"/>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411EB252-8A87-4DE6-902F-A223E35B9E39}">
  <ds:schemaRefs>
    <ds:schemaRef ds:uri="http://schemas.microsoft.com/sharepoint/v3/contenttype/forms"/>
  </ds:schemaRefs>
</ds:datastoreItem>
</file>

<file path=customXml/itemProps3.xml><?xml version="1.0" encoding="utf-8"?>
<ds:datastoreItem xmlns:ds="http://schemas.openxmlformats.org/officeDocument/2006/customXml" ds:itemID="{F8BB0967-04CC-40B5-A441-25A58513F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ea703-ab45-4477-9266-642d01ff9f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CWC</vt:lpstr>
      <vt:lpstr>Materials</vt:lpstr>
    </vt:vector>
  </TitlesOfParts>
  <Company>Newfoundland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Brian</dc:creator>
  <cp:lastModifiedBy>Bown, Courtney</cp:lastModifiedBy>
  <cp:lastPrinted>2024-01-22T19:41:18Z</cp:lastPrinted>
  <dcterms:created xsi:type="dcterms:W3CDTF">2024-01-19T13:14:00Z</dcterms:created>
  <dcterms:modified xsi:type="dcterms:W3CDTF">2024-01-24T16:55:36Z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2024 Return on Rate Base Application</vt:lpwstr>
  </property>
  <property fmtid="{D5CDD505-2E9C-101B-9397-08002B2CF9AE}" pid="3" name="Topic">
    <vt:lpwstr>61;#Rate Base|5164550c-7a2a-4080-8b7d-db1c684251ba</vt:lpwstr>
  </property>
  <property fmtid="{D5CDD505-2E9C-101B-9397-08002B2CF9AE}" pid="4" name="Year">
    <vt:lpwstr>2024</vt:lpwstr>
  </property>
  <property fmtid="{D5CDD505-2E9C-101B-9397-08002B2CF9AE}" pid="5" name="ContentTypeId">
    <vt:lpwstr>0x01010086C6CAD45671424BA6694AABC7DC4B14</vt:lpwstr>
  </property>
  <property fmtid="{D5CDD505-2E9C-101B-9397-08002B2CF9AE}" pid="6" name="TaxCatchAll">
    <vt:lpwstr>61;#Rate Base|5164550c-7a2a-4080-8b7d-db1c684251ba</vt:lpwstr>
  </property>
  <property fmtid="{D5CDD505-2E9C-101B-9397-08002B2CF9AE}" pid="7" name="TopicTaxHTField0">
    <vt:lpwstr>Rate Base|5164550c-7a2a-4080-8b7d-db1c684251ba</vt:lpwstr>
  </property>
</Properties>
</file>